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3255" yWindow="555" windowWidth="20730" windowHeight="11760" tabRatio="500"/>
  </bookViews>
  <sheets>
    <sheet name="2019 Budget" sheetId="1" r:id="rId1"/>
    <sheet name="Funding Rationale" sheetId="2" r:id="rId2"/>
  </sheets>
  <definedNames>
    <definedName name="_xlnm.Print_Area" localSheetId="0">'2019 Budget'!$A$1:$D$74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1" i="1"/>
  <c r="C74"/>
  <c r="C52"/>
  <c r="C59"/>
  <c r="C68"/>
  <c r="C69"/>
  <c r="C73"/>
  <c r="C43"/>
  <c r="C26"/>
  <c r="C19"/>
  <c r="C16"/>
  <c r="C12"/>
  <c r="C13"/>
  <c r="C10"/>
  <c r="C6"/>
  <c r="C27"/>
  <c r="C67"/>
  <c r="C39"/>
  <c r="C33"/>
  <c r="B7" i="2"/>
  <c r="B8"/>
  <c r="B5"/>
  <c r="B10"/>
</calcChain>
</file>

<file path=xl/sharedStrings.xml><?xml version="1.0" encoding="utf-8"?>
<sst xmlns="http://schemas.openxmlformats.org/spreadsheetml/2006/main" count="89" uniqueCount="89">
  <si>
    <t>Income</t>
  </si>
  <si>
    <t>Direct Public Grants</t>
  </si>
  <si>
    <t>Foundation and Trust Grants</t>
  </si>
  <si>
    <t>Total Direct Public Grants</t>
  </si>
  <si>
    <t>Direct Public Support</t>
  </si>
  <si>
    <t>Corporate Contributions</t>
  </si>
  <si>
    <t>Individ, Business Contributions</t>
  </si>
  <si>
    <t>Total Direct Public Support</t>
  </si>
  <si>
    <t>Government Grants</t>
  </si>
  <si>
    <t>Local Government Grants</t>
  </si>
  <si>
    <t>Total Government Grants</t>
  </si>
  <si>
    <t>Other Types of Income</t>
  </si>
  <si>
    <t>Sale of Equipment</t>
  </si>
  <si>
    <t>Total Other Types of Income</t>
  </si>
  <si>
    <t>Rentals</t>
  </si>
  <si>
    <t>Cost of Personal Property Rent</t>
  </si>
  <si>
    <t>Total Rentals</t>
  </si>
  <si>
    <t>Special Events Income</t>
  </si>
  <si>
    <t>Annual Fundraiser</t>
  </si>
  <si>
    <t>Live Auction</t>
  </si>
  <si>
    <t>Raffle Proceeds</t>
  </si>
  <si>
    <t>Silent Auction</t>
  </si>
  <si>
    <t>Special Events Sales (Nongift)</t>
  </si>
  <si>
    <t>Total Special Events Income</t>
  </si>
  <si>
    <t>Total Income</t>
  </si>
  <si>
    <t>Expense</t>
  </si>
  <si>
    <t>Contract Services</t>
  </si>
  <si>
    <t>Outside Contract Services</t>
  </si>
  <si>
    <t>Total Contract Services</t>
  </si>
  <si>
    <t>Facilities and Equipment</t>
  </si>
  <si>
    <t>Construction Costs</t>
  </si>
  <si>
    <t>Equip Rental and Maintenance</t>
  </si>
  <si>
    <t>Total Facilities and Equipment</t>
  </si>
  <si>
    <t>Operations</t>
  </si>
  <si>
    <t>Books, Subscriptions, Reference</t>
  </si>
  <si>
    <t>Equipment</t>
  </si>
  <si>
    <t>Equipment Repairs</t>
  </si>
  <si>
    <t>Maintenance</t>
  </si>
  <si>
    <t>Maintenance - Truck</t>
  </si>
  <si>
    <t>Postage, Mailing Service</t>
  </si>
  <si>
    <t>Supplies</t>
  </si>
  <si>
    <t>Telephone, Telecommunications</t>
  </si>
  <si>
    <t>Utilities</t>
  </si>
  <si>
    <t>Total Operations</t>
  </si>
  <si>
    <t>Other Types of Expenses</t>
  </si>
  <si>
    <t>Advertising Expenses</t>
  </si>
  <si>
    <t>Insurance - Liability, D and O</t>
  </si>
  <si>
    <t>Memberships and Dues</t>
  </si>
  <si>
    <t>Total Other Types of Expenses</t>
  </si>
  <si>
    <t>Special events</t>
  </si>
  <si>
    <t>Advertising</t>
  </si>
  <si>
    <t>Auction items</t>
  </si>
  <si>
    <t>Donor Appreciation</t>
  </si>
  <si>
    <t>Food and beverage</t>
  </si>
  <si>
    <t>Printing</t>
  </si>
  <si>
    <t>Raffle Prize</t>
  </si>
  <si>
    <t>Total Special events</t>
  </si>
  <si>
    <t>Total Expense</t>
  </si>
  <si>
    <t xml:space="preserve">Checking </t>
  </si>
  <si>
    <t xml:space="preserve">CDs </t>
  </si>
  <si>
    <t>Less CD for rainy day</t>
  </si>
  <si>
    <t xml:space="preserve">Less Operational Budget </t>
  </si>
  <si>
    <t>Grants Total Pending</t>
  </si>
  <si>
    <t>Total fund for Build. Project</t>
  </si>
  <si>
    <t>Travel</t>
  </si>
  <si>
    <t>LCRA match</t>
  </si>
  <si>
    <t>Furniture for new Fire Station</t>
  </si>
  <si>
    <t>Online Acct</t>
  </si>
  <si>
    <t>Funding Rationale:</t>
  </si>
  <si>
    <t>2019 Budget</t>
  </si>
  <si>
    <t>Notes</t>
  </si>
  <si>
    <t>Peterson, Cailloux</t>
  </si>
  <si>
    <t>LCRA, Other</t>
  </si>
  <si>
    <t xml:space="preserve">  Ordinary Income/Expense</t>
  </si>
  <si>
    <t>Burger bid + paving + underground piping + change orders</t>
  </si>
  <si>
    <t>2019 Net Income or Loss</t>
  </si>
  <si>
    <t>Fiscal Year 1/1/2019 - 12/31/2019</t>
  </si>
  <si>
    <t>Funds Available To Project</t>
  </si>
  <si>
    <t>Sale of old radios</t>
  </si>
  <si>
    <t>TFS $15,000 &amp; $20,000; Bandera Co $1,500</t>
  </si>
  <si>
    <t>Total Cash FY2018 End</t>
  </si>
  <si>
    <t>2018 Ending Cash/CDs</t>
  </si>
  <si>
    <t>Less "Rainy Day" Fund</t>
  </si>
  <si>
    <t>Fuel</t>
  </si>
  <si>
    <t>TFS grants $15,000 &amp; $20,000 + $1,500 &amp; $5,000 matches</t>
  </si>
  <si>
    <t>Net Income or Loss</t>
  </si>
  <si>
    <t>Cash Available Starting FY2020</t>
  </si>
  <si>
    <t>Place into new CD</t>
  </si>
  <si>
    <t>Training/Recruiting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</si>
</sst>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rgb="FF000000"/>
      <name val="Arial"/>
      <family val="2"/>
    </font>
    <font>
      <b/>
      <i/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33">
    <xf numFmtId="0" fontId="0" fillId="0" borderId="0" xfId="0"/>
    <xf numFmtId="49" fontId="1" fillId="0" borderId="0" xfId="0" applyNumberFormat="1" applyFont="1" applyAlignment="1">
      <alignment horizontal="center"/>
    </xf>
    <xf numFmtId="164" fontId="2" fillId="0" borderId="0" xfId="0" applyNumberFormat="1" applyFont="1"/>
    <xf numFmtId="49" fontId="1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164" fontId="7" fillId="0" borderId="0" xfId="0" applyNumberFormat="1" applyFont="1"/>
    <xf numFmtId="164" fontId="8" fillId="0" borderId="0" xfId="0" applyNumberFormat="1" applyFont="1"/>
    <xf numFmtId="164" fontId="8" fillId="0" borderId="1" xfId="0" applyNumberFormat="1" applyFont="1" applyBorder="1" applyAlignment="1">
      <alignment horizontal="center"/>
    </xf>
    <xf numFmtId="164" fontId="2" fillId="2" borderId="0" xfId="0" applyNumberFormat="1" applyFont="1" applyFill="1"/>
    <xf numFmtId="164" fontId="2" fillId="0" borderId="0" xfId="0" applyNumberFormat="1" applyFont="1" applyFill="1"/>
    <xf numFmtId="164" fontId="7" fillId="0" borderId="0" xfId="0" applyNumberFormat="1" applyFont="1" applyFill="1"/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3" borderId="0" xfId="0" applyNumberFormat="1" applyFont="1" applyFill="1"/>
    <xf numFmtId="0" fontId="9" fillId="0" borderId="0" xfId="0" applyFont="1"/>
    <xf numFmtId="49" fontId="1" fillId="0" borderId="0" xfId="0" applyNumberFormat="1" applyFont="1" applyFill="1"/>
    <xf numFmtId="49" fontId="1" fillId="4" borderId="0" xfId="0" applyNumberFormat="1" applyFont="1" applyFill="1"/>
    <xf numFmtId="164" fontId="2" fillId="4" borderId="0" xfId="0" applyNumberFormat="1" applyFont="1" applyFill="1"/>
    <xf numFmtId="164" fontId="7" fillId="3" borderId="0" xfId="0" applyNumberFormat="1" applyFont="1" applyFill="1"/>
    <xf numFmtId="49" fontId="1" fillId="0" borderId="2" xfId="0" applyNumberFormat="1" applyFont="1" applyBorder="1" applyAlignment="1">
      <alignment horizontal="left"/>
    </xf>
    <xf numFmtId="49" fontId="1" fillId="2" borderId="0" xfId="0" applyNumberFormat="1" applyFont="1" applyFill="1"/>
    <xf numFmtId="49" fontId="10" fillId="2" borderId="0" xfId="0" applyNumberFormat="1" applyFont="1" applyFill="1"/>
    <xf numFmtId="49" fontId="10" fillId="3" borderId="0" xfId="0" applyNumberFormat="1" applyFont="1" applyFill="1"/>
    <xf numFmtId="164" fontId="0" fillId="0" borderId="0" xfId="0" applyNumberFormat="1" applyFill="1"/>
    <xf numFmtId="0" fontId="11" fillId="0" borderId="1" xfId="0" applyFont="1" applyBorder="1" applyAlignment="1">
      <alignment horizontal="center"/>
    </xf>
    <xf numFmtId="0" fontId="8" fillId="0" borderId="0" xfId="0" applyFont="1"/>
    <xf numFmtId="0" fontId="11" fillId="0" borderId="0" xfId="0" applyFont="1"/>
    <xf numFmtId="44" fontId="8" fillId="0" borderId="0" xfId="3" applyFont="1"/>
    <xf numFmtId="0" fontId="8" fillId="0" borderId="2" xfId="0" applyFont="1" applyBorder="1"/>
    <xf numFmtId="0" fontId="8" fillId="0" borderId="4" xfId="0" applyFont="1" applyBorder="1"/>
    <xf numFmtId="164" fontId="8" fillId="3" borderId="3" xfId="0" applyNumberFormat="1" applyFont="1" applyFill="1" applyBorder="1"/>
    <xf numFmtId="44" fontId="2" fillId="0" borderId="3" xfId="3" applyFont="1" applyFill="1" applyBorder="1"/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4"/>
  <sheetViews>
    <sheetView tabSelected="1" topLeftCell="A53" zoomScaleNormal="100" zoomScalePageLayoutView="150" workbookViewId="0">
      <selection activeCell="C74" sqref="C74"/>
    </sheetView>
  </sheetViews>
  <sheetFormatPr defaultColWidth="11" defaultRowHeight="15.75"/>
  <cols>
    <col min="2" max="2" width="22" bestFit="1" customWidth="1"/>
    <col min="3" max="3" width="13.25" bestFit="1" customWidth="1"/>
    <col min="4" max="4" width="36.625" style="15" bestFit="1" customWidth="1"/>
  </cols>
  <sheetData>
    <row r="1" spans="1:4" ht="16.5" thickBot="1">
      <c r="A1" s="1"/>
      <c r="B1" s="1" t="s">
        <v>76</v>
      </c>
      <c r="C1" s="8" t="s">
        <v>69</v>
      </c>
      <c r="D1" s="25" t="s">
        <v>70</v>
      </c>
    </row>
    <row r="2" spans="1:4" ht="16.5" thickBot="1">
      <c r="A2" s="20" t="s">
        <v>73</v>
      </c>
      <c r="B2" s="13"/>
      <c r="C2" s="2"/>
    </row>
    <row r="3" spans="1:4">
      <c r="A3" s="23" t="s">
        <v>0</v>
      </c>
      <c r="B3" s="3"/>
      <c r="C3" s="2"/>
    </row>
    <row r="4" spans="1:4">
      <c r="A4" s="3" t="s">
        <v>1</v>
      </c>
      <c r="B4" s="3"/>
      <c r="C4" s="2"/>
    </row>
    <row r="5" spans="1:4">
      <c r="A5" s="3"/>
      <c r="B5" s="3" t="s">
        <v>2</v>
      </c>
      <c r="C5" s="2">
        <v>100000</v>
      </c>
      <c r="D5" s="15" t="s">
        <v>71</v>
      </c>
    </row>
    <row r="6" spans="1:4">
      <c r="A6" s="3" t="s">
        <v>3</v>
      </c>
      <c r="B6" s="3"/>
      <c r="C6" s="4">
        <f>SUM(C5)</f>
        <v>100000</v>
      </c>
    </row>
    <row r="7" spans="1:4">
      <c r="A7" s="3" t="s">
        <v>4</v>
      </c>
      <c r="B7" s="3"/>
      <c r="C7" s="2"/>
    </row>
    <row r="8" spans="1:4">
      <c r="A8" s="3"/>
      <c r="B8" s="3" t="s">
        <v>5</v>
      </c>
      <c r="C8" s="11">
        <v>55000</v>
      </c>
      <c r="D8" s="15" t="s">
        <v>72</v>
      </c>
    </row>
    <row r="9" spans="1:4">
      <c r="A9" s="3"/>
      <c r="B9" s="3" t="s">
        <v>6</v>
      </c>
      <c r="C9" s="6">
        <v>10000</v>
      </c>
    </row>
    <row r="10" spans="1:4">
      <c r="A10" s="3" t="s">
        <v>7</v>
      </c>
      <c r="B10" s="3"/>
      <c r="C10" s="7">
        <f>SUM(C8+C9)</f>
        <v>65000</v>
      </c>
    </row>
    <row r="11" spans="1:4">
      <c r="A11" s="3" t="s">
        <v>8</v>
      </c>
      <c r="B11" s="3"/>
      <c r="C11" s="6"/>
    </row>
    <row r="12" spans="1:4">
      <c r="A12" s="3"/>
      <c r="B12" s="3" t="s">
        <v>9</v>
      </c>
      <c r="C12" s="6">
        <f>15000+1500+20000</f>
        <v>36500</v>
      </c>
      <c r="D12" s="15" t="s">
        <v>79</v>
      </c>
    </row>
    <row r="13" spans="1:4">
      <c r="A13" s="3" t="s">
        <v>10</v>
      </c>
      <c r="B13" s="3"/>
      <c r="C13" s="7">
        <f>SUM(C12)</f>
        <v>36500</v>
      </c>
    </row>
    <row r="14" spans="1:4">
      <c r="A14" s="3" t="s">
        <v>11</v>
      </c>
      <c r="B14" s="3"/>
      <c r="C14" s="6"/>
    </row>
    <row r="15" spans="1:4">
      <c r="A15" s="3"/>
      <c r="B15" s="3" t="s">
        <v>12</v>
      </c>
      <c r="C15" s="6">
        <v>750</v>
      </c>
      <c r="D15" s="15" t="s">
        <v>78</v>
      </c>
    </row>
    <row r="16" spans="1:4">
      <c r="A16" s="3" t="s">
        <v>13</v>
      </c>
      <c r="B16" s="3"/>
      <c r="C16" s="7">
        <f>SUM(C15:C15)</f>
        <v>750</v>
      </c>
    </row>
    <row r="17" spans="1:3">
      <c r="A17" s="3" t="s">
        <v>14</v>
      </c>
      <c r="B17" s="3"/>
      <c r="C17" s="6"/>
    </row>
    <row r="18" spans="1:3">
      <c r="A18" s="3"/>
      <c r="B18" s="3" t="s">
        <v>15</v>
      </c>
      <c r="C18" s="6">
        <v>1000</v>
      </c>
    </row>
    <row r="19" spans="1:3">
      <c r="A19" s="3" t="s">
        <v>16</v>
      </c>
      <c r="B19" s="3"/>
      <c r="C19" s="7">
        <f>SUM(C18)</f>
        <v>1000</v>
      </c>
    </row>
    <row r="20" spans="1:3">
      <c r="A20" s="3" t="s">
        <v>17</v>
      </c>
      <c r="B20" s="3"/>
      <c r="C20" s="6"/>
    </row>
    <row r="21" spans="1:3">
      <c r="A21" s="3"/>
      <c r="B21" s="3" t="s">
        <v>18</v>
      </c>
      <c r="C21" s="6">
        <v>9500</v>
      </c>
    </row>
    <row r="22" spans="1:3">
      <c r="A22" s="3"/>
      <c r="B22" s="3" t="s">
        <v>19</v>
      </c>
      <c r="C22" s="6">
        <v>9500</v>
      </c>
    </row>
    <row r="23" spans="1:3">
      <c r="A23" s="3"/>
      <c r="B23" s="3" t="s">
        <v>20</v>
      </c>
      <c r="C23" s="6">
        <v>25000</v>
      </c>
    </row>
    <row r="24" spans="1:3">
      <c r="A24" s="3"/>
      <c r="B24" s="3" t="s">
        <v>21</v>
      </c>
      <c r="C24" s="6">
        <v>2500</v>
      </c>
    </row>
    <row r="25" spans="1:3">
      <c r="A25" s="3"/>
      <c r="B25" s="3" t="s">
        <v>22</v>
      </c>
      <c r="C25" s="6">
        <v>200</v>
      </c>
    </row>
    <row r="26" spans="1:3">
      <c r="A26" s="3" t="s">
        <v>23</v>
      </c>
      <c r="B26" s="3"/>
      <c r="C26" s="7">
        <f>SUM(C21:C25)</f>
        <v>46700</v>
      </c>
    </row>
    <row r="27" spans="1:3">
      <c r="A27" s="14" t="s">
        <v>24</v>
      </c>
      <c r="B27" s="14"/>
      <c r="C27" s="19">
        <f>C26+C19+C16+C13+C10+C6</f>
        <v>249950</v>
      </c>
    </row>
    <row r="28" spans="1:3" ht="4.5" customHeight="1">
      <c r="A28" s="17"/>
      <c r="B28" s="17"/>
      <c r="C28" s="18"/>
    </row>
    <row r="29" spans="1:3" ht="20.25" customHeight="1">
      <c r="A29" s="16"/>
      <c r="B29" s="16"/>
      <c r="C29" s="10"/>
    </row>
    <row r="30" spans="1:3">
      <c r="A30" s="22" t="s">
        <v>25</v>
      </c>
      <c r="B30" s="3"/>
      <c r="C30" s="2"/>
    </row>
    <row r="31" spans="1:3">
      <c r="A31" s="3" t="s">
        <v>26</v>
      </c>
      <c r="B31" s="3"/>
      <c r="C31" s="2"/>
    </row>
    <row r="32" spans="1:3">
      <c r="A32" s="3"/>
      <c r="B32" s="3" t="s">
        <v>27</v>
      </c>
      <c r="C32" s="2">
        <v>1000</v>
      </c>
    </row>
    <row r="33" spans="1:4">
      <c r="A33" s="3" t="s">
        <v>28</v>
      </c>
      <c r="B33" s="3"/>
      <c r="C33" s="4">
        <f>SUM(C32)</f>
        <v>1000</v>
      </c>
    </row>
    <row r="34" spans="1:4">
      <c r="A34" s="3" t="s">
        <v>29</v>
      </c>
      <c r="B34" s="3"/>
      <c r="C34" s="2"/>
    </row>
    <row r="35" spans="1:4">
      <c r="A35" s="3"/>
      <c r="B35" s="3" t="s">
        <v>30</v>
      </c>
      <c r="C35" s="2">
        <v>410000</v>
      </c>
      <c r="D35" s="15" t="s">
        <v>74</v>
      </c>
    </row>
    <row r="36" spans="1:4">
      <c r="A36" s="3"/>
      <c r="B36" s="3" t="s">
        <v>65</v>
      </c>
      <c r="C36" s="2">
        <v>10000</v>
      </c>
    </row>
    <row r="37" spans="1:4">
      <c r="A37" s="3"/>
      <c r="B37" s="3" t="s">
        <v>66</v>
      </c>
      <c r="C37" s="2">
        <v>4200</v>
      </c>
    </row>
    <row r="38" spans="1:4">
      <c r="A38" s="3"/>
      <c r="B38" s="3" t="s">
        <v>31</v>
      </c>
      <c r="C38" s="2">
        <v>7300</v>
      </c>
    </row>
    <row r="39" spans="1:4">
      <c r="A39" s="3" t="s">
        <v>32</v>
      </c>
      <c r="B39" s="3"/>
      <c r="C39" s="4">
        <f>SUM(C35:C38)</f>
        <v>431500</v>
      </c>
    </row>
    <row r="40" spans="1:4">
      <c r="A40" s="3"/>
      <c r="B40" s="3"/>
      <c r="C40" s="4"/>
    </row>
    <row r="41" spans="1:4">
      <c r="A41" s="3" t="s">
        <v>33</v>
      </c>
      <c r="B41" s="3"/>
      <c r="C41" s="2"/>
    </row>
    <row r="42" spans="1:4">
      <c r="A42" s="3"/>
      <c r="B42" s="3" t="s">
        <v>34</v>
      </c>
      <c r="C42" s="2">
        <v>185</v>
      </c>
    </row>
    <row r="43" spans="1:4">
      <c r="A43" s="3"/>
      <c r="B43" s="3" t="s">
        <v>35</v>
      </c>
      <c r="C43" s="10">
        <f>15000+15000+1500+20000+5000</f>
        <v>56500</v>
      </c>
      <c r="D43" s="15" t="s">
        <v>84</v>
      </c>
    </row>
    <row r="44" spans="1:4">
      <c r="A44" s="3"/>
      <c r="B44" s="3" t="s">
        <v>36</v>
      </c>
      <c r="C44" s="10">
        <v>2000</v>
      </c>
    </row>
    <row r="45" spans="1:4">
      <c r="A45" s="3"/>
      <c r="B45" s="3" t="s">
        <v>83</v>
      </c>
      <c r="C45" s="10">
        <v>3100</v>
      </c>
    </row>
    <row r="46" spans="1:4">
      <c r="A46" s="3"/>
      <c r="B46" s="3" t="s">
        <v>37</v>
      </c>
      <c r="C46" s="2">
        <v>300</v>
      </c>
    </row>
    <row r="47" spans="1:4">
      <c r="A47" s="3"/>
      <c r="B47" s="3" t="s">
        <v>38</v>
      </c>
      <c r="C47" s="2">
        <v>2000</v>
      </c>
    </row>
    <row r="48" spans="1:4">
      <c r="A48" s="3"/>
      <c r="B48" s="3" t="s">
        <v>39</v>
      </c>
      <c r="C48" s="2">
        <v>850</v>
      </c>
    </row>
    <row r="49" spans="1:3">
      <c r="A49" s="3"/>
      <c r="B49" s="3" t="s">
        <v>40</v>
      </c>
      <c r="C49" s="2">
        <v>2500</v>
      </c>
    </row>
    <row r="50" spans="1:3">
      <c r="A50" s="3"/>
      <c r="B50" s="3" t="s">
        <v>41</v>
      </c>
      <c r="C50" s="2">
        <v>200</v>
      </c>
    </row>
    <row r="51" spans="1:3">
      <c r="A51" s="3"/>
      <c r="B51" s="3" t="s">
        <v>42</v>
      </c>
      <c r="C51" s="2">
        <v>3000</v>
      </c>
    </row>
    <row r="52" spans="1:3">
      <c r="A52" s="3" t="s">
        <v>43</v>
      </c>
      <c r="B52" s="3"/>
      <c r="C52" s="4">
        <f>SUM(C42:C51)</f>
        <v>70635</v>
      </c>
    </row>
    <row r="53" spans="1:3">
      <c r="A53" s="3" t="s">
        <v>44</v>
      </c>
      <c r="B53" s="3"/>
      <c r="C53" s="2"/>
    </row>
    <row r="54" spans="1:3">
      <c r="A54" s="3"/>
      <c r="B54" s="3" t="s">
        <v>45</v>
      </c>
      <c r="C54" s="2">
        <v>200</v>
      </c>
    </row>
    <row r="55" spans="1:3">
      <c r="A55" s="3"/>
      <c r="B55" s="3" t="s">
        <v>46</v>
      </c>
      <c r="C55" s="2">
        <v>6000</v>
      </c>
    </row>
    <row r="56" spans="1:3">
      <c r="A56" s="3"/>
      <c r="B56" s="3" t="s">
        <v>64</v>
      </c>
      <c r="C56" s="2">
        <v>1000</v>
      </c>
    </row>
    <row r="57" spans="1:3">
      <c r="A57" s="3"/>
      <c r="B57" s="3" t="s">
        <v>47</v>
      </c>
      <c r="C57" s="2">
        <v>40</v>
      </c>
    </row>
    <row r="58" spans="1:3">
      <c r="A58" s="3"/>
      <c r="B58" s="3" t="s">
        <v>88</v>
      </c>
      <c r="C58" s="2">
        <v>650</v>
      </c>
    </row>
    <row r="59" spans="1:3">
      <c r="A59" s="3" t="s">
        <v>48</v>
      </c>
      <c r="B59" s="3"/>
      <c r="C59" s="4">
        <f>SUM(C54:C58)</f>
        <v>7890</v>
      </c>
    </row>
    <row r="60" spans="1:3">
      <c r="A60" s="3" t="s">
        <v>49</v>
      </c>
      <c r="B60" s="3"/>
      <c r="C60" s="2"/>
    </row>
    <row r="61" spans="1:3">
      <c r="A61" s="3"/>
      <c r="B61" s="3" t="s">
        <v>50</v>
      </c>
      <c r="C61" s="2">
        <v>250</v>
      </c>
    </row>
    <row r="62" spans="1:3">
      <c r="A62" s="3"/>
      <c r="B62" s="3" t="s">
        <v>51</v>
      </c>
      <c r="C62" s="2">
        <v>1000</v>
      </c>
    </row>
    <row r="63" spans="1:3">
      <c r="A63" s="3"/>
      <c r="B63" s="3" t="s">
        <v>52</v>
      </c>
      <c r="C63" s="2">
        <v>200</v>
      </c>
    </row>
    <row r="64" spans="1:3">
      <c r="A64" s="3"/>
      <c r="B64" s="3" t="s">
        <v>53</v>
      </c>
      <c r="C64" s="2">
        <v>4100</v>
      </c>
    </row>
    <row r="65" spans="1:4">
      <c r="A65" s="3"/>
      <c r="B65" s="3" t="s">
        <v>54</v>
      </c>
      <c r="C65" s="2">
        <v>418</v>
      </c>
    </row>
    <row r="66" spans="1:4">
      <c r="A66" s="3"/>
      <c r="B66" s="3" t="s">
        <v>55</v>
      </c>
      <c r="C66" s="2">
        <v>6615</v>
      </c>
    </row>
    <row r="67" spans="1:4">
      <c r="A67" s="3" t="s">
        <v>56</v>
      </c>
      <c r="B67" s="3"/>
      <c r="C67" s="4">
        <f>SUM(C61:C66)</f>
        <v>12583</v>
      </c>
    </row>
    <row r="68" spans="1:4" ht="16.5" thickBot="1">
      <c r="A68" s="21" t="s">
        <v>57</v>
      </c>
      <c r="B68" s="21"/>
      <c r="C68" s="9">
        <f>SUM(C67+C59+C52+C39+C33)</f>
        <v>523608</v>
      </c>
    </row>
    <row r="69" spans="1:4" ht="16.5" thickBot="1">
      <c r="A69" s="3"/>
      <c r="B69" s="12" t="s">
        <v>75</v>
      </c>
      <c r="C69" s="32">
        <f>SUM(C27-C68)</f>
        <v>-273658</v>
      </c>
    </row>
    <row r="70" spans="1:4">
      <c r="C70" s="2"/>
    </row>
    <row r="71" spans="1:4">
      <c r="A71" s="26"/>
      <c r="B71" s="26" t="s">
        <v>81</v>
      </c>
      <c r="C71" s="28">
        <f>'Funding Rationale'!B5</f>
        <v>370967.66000000003</v>
      </c>
    </row>
    <row r="72" spans="1:4">
      <c r="A72" s="26"/>
      <c r="B72" s="26" t="s">
        <v>82</v>
      </c>
      <c r="C72" s="28">
        <v>50000</v>
      </c>
      <c r="D72" s="15" t="s">
        <v>87</v>
      </c>
    </row>
    <row r="73" spans="1:4" ht="16.5" thickBot="1">
      <c r="A73" s="26"/>
      <c r="B73" s="26" t="s">
        <v>85</v>
      </c>
      <c r="C73" s="28">
        <f>C69</f>
        <v>-273658</v>
      </c>
      <c r="D73" s="27"/>
    </row>
    <row r="74" spans="1:4" ht="16.5" thickBot="1">
      <c r="A74" s="29" t="s">
        <v>86</v>
      </c>
      <c r="B74" s="30"/>
      <c r="C74" s="31">
        <f>C71+C69-C72</f>
        <v>47309.660000000033</v>
      </c>
      <c r="D74" s="27"/>
    </row>
  </sheetData>
  <phoneticPr fontId="4" type="noConversion"/>
  <pageMargins left="0.5" right="0.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6" sqref="B6"/>
    </sheetView>
  </sheetViews>
  <sheetFormatPr defaultColWidth="11" defaultRowHeight="15.75"/>
  <cols>
    <col min="1" max="1" width="24.125" bestFit="1" customWidth="1"/>
    <col min="2" max="2" width="21.375" customWidth="1"/>
  </cols>
  <sheetData>
    <row r="1" spans="1:2">
      <c r="A1" t="s">
        <v>68</v>
      </c>
      <c r="B1" s="5"/>
    </row>
    <row r="2" spans="1:2">
      <c r="A2" t="s">
        <v>58</v>
      </c>
      <c r="B2" s="5">
        <v>287947.78000000003</v>
      </c>
    </row>
    <row r="3" spans="1:2">
      <c r="A3" t="s">
        <v>59</v>
      </c>
      <c r="B3" s="5">
        <v>81405.89</v>
      </c>
    </row>
    <row r="4" spans="1:2">
      <c r="A4" t="s">
        <v>67</v>
      </c>
      <c r="B4" s="5">
        <v>1613.99</v>
      </c>
    </row>
    <row r="5" spans="1:2">
      <c r="A5" t="s">
        <v>80</v>
      </c>
      <c r="B5" s="5">
        <f>SUM(B2:B4)</f>
        <v>370967.66000000003</v>
      </c>
    </row>
    <row r="6" spans="1:2">
      <c r="A6" t="s">
        <v>60</v>
      </c>
      <c r="B6" s="5">
        <v>20882.38</v>
      </c>
    </row>
    <row r="7" spans="1:2">
      <c r="A7" t="s">
        <v>61</v>
      </c>
      <c r="B7" s="24">
        <f>'2019 Budget'!C68-'2019 Budget'!C39-15000-20000</f>
        <v>57108</v>
      </c>
    </row>
    <row r="8" spans="1:2">
      <c r="A8" t="s">
        <v>77</v>
      </c>
      <c r="B8" s="5">
        <f>SUM(B5-B6-B7)</f>
        <v>292977.28000000003</v>
      </c>
    </row>
    <row r="9" spans="1:2">
      <c r="A9" t="s">
        <v>62</v>
      </c>
      <c r="B9" s="5">
        <v>150000</v>
      </c>
    </row>
    <row r="10" spans="1:2">
      <c r="A10" t="s">
        <v>63</v>
      </c>
      <c r="B10" s="5">
        <f>SUM(B9+B8)</f>
        <v>442977.28000000003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 Budget</vt:lpstr>
      <vt:lpstr>Funding Rationale</vt:lpstr>
      <vt:lpstr>'2019 Budget'!Print_Area</vt:lpstr>
    </vt:vector>
  </TitlesOfParts>
  <Company>The Fig Preserve B&amp;B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Kosub</dc:creator>
  <cp:lastModifiedBy>Doug Carlyle</cp:lastModifiedBy>
  <cp:lastPrinted>2019-02-26T16:20:51Z</cp:lastPrinted>
  <dcterms:created xsi:type="dcterms:W3CDTF">2019-01-14T00:43:45Z</dcterms:created>
  <dcterms:modified xsi:type="dcterms:W3CDTF">2019-03-01T16:54:48Z</dcterms:modified>
</cp:coreProperties>
</file>